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igitaler Wandel\DigiFONDS\Checklisten, Infoblätter\"/>
    </mc:Choice>
  </mc:AlternateContent>
  <bookViews>
    <workbookView xWindow="0" yWindow="0" windowWidth="28800" windowHeight="12300"/>
  </bookViews>
  <sheets>
    <sheet name="Rechenbsp. Auszahlungssche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36" i="1" s="1"/>
  <c r="F27" i="1"/>
  <c r="F6" i="1"/>
  <c r="C8" i="1"/>
  <c r="F32" i="1" l="1"/>
  <c r="C33" i="1"/>
  <c r="F36" i="1"/>
  <c r="F29" i="1"/>
  <c r="F8" i="1"/>
  <c r="C12" i="1" l="1"/>
  <c r="F9" i="1"/>
  <c r="F30" i="1"/>
  <c r="C31" i="1"/>
  <c r="F11" i="1"/>
  <c r="C15" i="1"/>
  <c r="C10" i="1"/>
  <c r="C16" i="1" l="1"/>
  <c r="C17" i="1" s="1"/>
  <c r="F15" i="1"/>
  <c r="C19" i="1"/>
  <c r="C13" i="1"/>
  <c r="F12" i="1"/>
  <c r="F16" i="1" l="1"/>
  <c r="F19" i="1"/>
  <c r="F17" i="1"/>
  <c r="F13" i="1"/>
  <c r="C20" i="1"/>
  <c r="C21" i="1" s="1"/>
  <c r="C34" i="1"/>
  <c r="F33" i="1"/>
  <c r="C37" i="1"/>
  <c r="C38" i="1" s="1"/>
  <c r="F21" i="1" l="1"/>
  <c r="F20" i="1"/>
  <c r="F37" i="1"/>
  <c r="F38" i="1" s="1"/>
  <c r="F34" i="1"/>
</calcChain>
</file>

<file path=xl/sharedStrings.xml><?xml version="1.0" encoding="utf-8"?>
<sst xmlns="http://schemas.openxmlformats.org/spreadsheetml/2006/main" count="48" uniqueCount="19">
  <si>
    <t>Fördersumme</t>
  </si>
  <si>
    <t>Anzahlung</t>
  </si>
  <si>
    <t>Bericht: abgerechnete Kosten</t>
  </si>
  <si>
    <t>Bericht: Vorauszahlung</t>
  </si>
  <si>
    <t>Vorschuss</t>
  </si>
  <si>
    <t>bisher ausgezahlte Summe</t>
  </si>
  <si>
    <t>möglicher Teilbetrag</t>
  </si>
  <si>
    <t>Endauszahlung</t>
  </si>
  <si>
    <t>abgerechnete Kosten</t>
  </si>
  <si>
    <t>Zwei Teilzahlungen</t>
  </si>
  <si>
    <t>Endbericht: abgerechnete Kosten:</t>
  </si>
  <si>
    <t>Endbericht: Vorauszahlung</t>
  </si>
  <si>
    <t>maximaler Vorschuss</t>
  </si>
  <si>
    <t>1. Teilbetrag</t>
  </si>
  <si>
    <t>2. Teilbetrag</t>
  </si>
  <si>
    <t>bisher abgerechnete Kosten</t>
  </si>
  <si>
    <t>Eine Teilzahlung</t>
  </si>
  <si>
    <t>Gesamt</t>
  </si>
  <si>
    <t>Zahlungen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</si>
</sst>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i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24AA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43" fontId="2" fillId="0" borderId="0" xfId="1" applyFont="1" applyFill="1"/>
    <xf numFmtId="43" fontId="2" fillId="0" borderId="0" xfId="1" applyFont="1"/>
    <xf numFmtId="43" fontId="2" fillId="0" borderId="0" xfId="0" applyNumberFormat="1" applyFont="1"/>
    <xf numFmtId="43" fontId="3" fillId="0" borderId="0" xfId="0" applyNumberFormat="1" applyFont="1" applyFill="1"/>
    <xf numFmtId="0" fontId="2" fillId="0" borderId="0" xfId="0" applyFont="1" applyAlignment="1">
      <alignment horizontal="left" indent="1"/>
    </xf>
    <xf numFmtId="43" fontId="3" fillId="0" borderId="0" xfId="0" applyNumberFormat="1" applyFont="1"/>
    <xf numFmtId="0" fontId="4" fillId="0" borderId="0" xfId="0" applyFont="1"/>
    <xf numFmtId="43" fontId="4" fillId="0" borderId="0" xfId="1" applyFont="1"/>
    <xf numFmtId="0" fontId="5" fillId="3" borderId="0" xfId="0" applyFont="1" applyFill="1" applyAlignment="1">
      <alignment vertical="center"/>
    </xf>
    <xf numFmtId="43" fontId="6" fillId="3" borderId="0" xfId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/>
  </cellXfs>
  <cellStyles count="2">
    <cellStyle name="Komma" xfId="1" builtinId="3"/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24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</xdr:row>
      <xdr:rowOff>76200</xdr:rowOff>
    </xdr:from>
    <xdr:to>
      <xdr:col>3</xdr:col>
      <xdr:colOff>714375</xdr:colOff>
      <xdr:row>7</xdr:row>
      <xdr:rowOff>76200</xdr:rowOff>
    </xdr:to>
    <xdr:cxnSp macro="">
      <xdr:nvCxnSpPr>
        <xdr:cNvPr id="5" name="Gerade Verbindung mit Pfeil 4"/>
        <xdr:cNvCxnSpPr/>
      </xdr:nvCxnSpPr>
      <xdr:spPr>
        <a:xfrm>
          <a:off x="3486150" y="1276350"/>
          <a:ext cx="638175" cy="0"/>
        </a:xfrm>
        <a:prstGeom prst="straightConnector1">
          <a:avLst/>
        </a:prstGeom>
        <a:ln>
          <a:solidFill>
            <a:srgbClr val="024AA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10</xdr:row>
      <xdr:rowOff>85725</xdr:rowOff>
    </xdr:from>
    <xdr:to>
      <xdr:col>3</xdr:col>
      <xdr:colOff>723900</xdr:colOff>
      <xdr:row>10</xdr:row>
      <xdr:rowOff>85725</xdr:rowOff>
    </xdr:to>
    <xdr:cxnSp macro="">
      <xdr:nvCxnSpPr>
        <xdr:cNvPr id="6" name="Gerade Verbindung mit Pfeil 5"/>
        <xdr:cNvCxnSpPr/>
      </xdr:nvCxnSpPr>
      <xdr:spPr>
        <a:xfrm>
          <a:off x="3495675" y="1743075"/>
          <a:ext cx="638175" cy="0"/>
        </a:xfrm>
        <a:prstGeom prst="straightConnector1">
          <a:avLst/>
        </a:prstGeom>
        <a:ln>
          <a:solidFill>
            <a:srgbClr val="024AA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14</xdr:row>
      <xdr:rowOff>95250</xdr:rowOff>
    </xdr:from>
    <xdr:to>
      <xdr:col>3</xdr:col>
      <xdr:colOff>714375</xdr:colOff>
      <xdr:row>14</xdr:row>
      <xdr:rowOff>95250</xdr:rowOff>
    </xdr:to>
    <xdr:cxnSp macro="">
      <xdr:nvCxnSpPr>
        <xdr:cNvPr id="7" name="Gerade Verbindung mit Pfeil 6"/>
        <xdr:cNvCxnSpPr/>
      </xdr:nvCxnSpPr>
      <xdr:spPr>
        <a:xfrm>
          <a:off x="3486150" y="2362200"/>
          <a:ext cx="638175" cy="0"/>
        </a:xfrm>
        <a:prstGeom prst="straightConnector1">
          <a:avLst/>
        </a:prstGeom>
        <a:ln>
          <a:solidFill>
            <a:srgbClr val="024AA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18</xdr:row>
      <xdr:rowOff>85725</xdr:rowOff>
    </xdr:from>
    <xdr:to>
      <xdr:col>3</xdr:col>
      <xdr:colOff>714375</xdr:colOff>
      <xdr:row>18</xdr:row>
      <xdr:rowOff>85725</xdr:rowOff>
    </xdr:to>
    <xdr:cxnSp macro="">
      <xdr:nvCxnSpPr>
        <xdr:cNvPr id="8" name="Gerade Verbindung mit Pfeil 7"/>
        <xdr:cNvCxnSpPr/>
      </xdr:nvCxnSpPr>
      <xdr:spPr>
        <a:xfrm>
          <a:off x="3486150" y="2962275"/>
          <a:ext cx="638175" cy="0"/>
        </a:xfrm>
        <a:prstGeom prst="straightConnector1">
          <a:avLst/>
        </a:prstGeom>
        <a:ln>
          <a:solidFill>
            <a:srgbClr val="024AA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28</xdr:row>
      <xdr:rowOff>85725</xdr:rowOff>
    </xdr:from>
    <xdr:to>
      <xdr:col>3</xdr:col>
      <xdr:colOff>733425</xdr:colOff>
      <xdr:row>28</xdr:row>
      <xdr:rowOff>85725</xdr:rowOff>
    </xdr:to>
    <xdr:cxnSp macro="">
      <xdr:nvCxnSpPr>
        <xdr:cNvPr id="9" name="Gerade Verbindung mit Pfeil 8"/>
        <xdr:cNvCxnSpPr/>
      </xdr:nvCxnSpPr>
      <xdr:spPr>
        <a:xfrm>
          <a:off x="3505200" y="4619625"/>
          <a:ext cx="638175" cy="0"/>
        </a:xfrm>
        <a:prstGeom prst="straightConnector1">
          <a:avLst/>
        </a:prstGeom>
        <a:ln>
          <a:solidFill>
            <a:srgbClr val="024AA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31</xdr:row>
      <xdr:rowOff>76200</xdr:rowOff>
    </xdr:from>
    <xdr:to>
      <xdr:col>3</xdr:col>
      <xdr:colOff>723900</xdr:colOff>
      <xdr:row>31</xdr:row>
      <xdr:rowOff>76200</xdr:rowOff>
    </xdr:to>
    <xdr:cxnSp macro="">
      <xdr:nvCxnSpPr>
        <xdr:cNvPr id="10" name="Gerade Verbindung mit Pfeil 9"/>
        <xdr:cNvCxnSpPr/>
      </xdr:nvCxnSpPr>
      <xdr:spPr>
        <a:xfrm>
          <a:off x="3495675" y="5067300"/>
          <a:ext cx="638175" cy="0"/>
        </a:xfrm>
        <a:prstGeom prst="straightConnector1">
          <a:avLst/>
        </a:prstGeom>
        <a:ln>
          <a:solidFill>
            <a:srgbClr val="024AA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35</xdr:row>
      <xdr:rowOff>85725</xdr:rowOff>
    </xdr:from>
    <xdr:to>
      <xdr:col>3</xdr:col>
      <xdr:colOff>714375</xdr:colOff>
      <xdr:row>35</xdr:row>
      <xdr:rowOff>85725</xdr:rowOff>
    </xdr:to>
    <xdr:cxnSp macro="">
      <xdr:nvCxnSpPr>
        <xdr:cNvPr id="11" name="Gerade Verbindung mit Pfeil 10"/>
        <xdr:cNvCxnSpPr/>
      </xdr:nvCxnSpPr>
      <xdr:spPr>
        <a:xfrm>
          <a:off x="3486150" y="5686425"/>
          <a:ext cx="638175" cy="0"/>
        </a:xfrm>
        <a:prstGeom prst="straightConnector1">
          <a:avLst/>
        </a:prstGeom>
        <a:ln>
          <a:solidFill>
            <a:srgbClr val="024AA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590549</xdr:colOff>
      <xdr:row>1</xdr:row>
      <xdr:rowOff>9525</xdr:rowOff>
    </xdr:from>
    <xdr:to>
      <xdr:col>15</xdr:col>
      <xdr:colOff>742949</xdr:colOff>
      <xdr:row>44</xdr:row>
      <xdr:rowOff>19049</xdr:rowOff>
    </xdr:to>
    <xdr:grpSp>
      <xdr:nvGrpSpPr>
        <xdr:cNvPr id="15" name="Gruppieren 14"/>
        <xdr:cNvGrpSpPr/>
      </xdr:nvGrpSpPr>
      <xdr:grpSpPr>
        <a:xfrm>
          <a:off x="7277099" y="161925"/>
          <a:ext cx="6848475" cy="6829424"/>
          <a:chOff x="7915274" y="247650"/>
          <a:chExt cx="6848475" cy="6829424"/>
        </a:xfrm>
      </xdr:grpSpPr>
      <xdr:sp macro="" textlink="">
        <xdr:nvSpPr>
          <xdr:cNvPr id="12" name="Textfeld 11"/>
          <xdr:cNvSpPr txBox="1"/>
        </xdr:nvSpPr>
        <xdr:spPr>
          <a:xfrm>
            <a:off x="7915274" y="1571625"/>
            <a:ext cx="6848475" cy="550544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Rechenbeispiel bei einer Fördersumme von 50.000 €</a:t>
            </a:r>
            <a:endParaRPr lang="de-A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 </a:t>
            </a:r>
            <a:endParaRPr lang="de-A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Eine Anzahlung von bis zu 10.000€ (max. 20% der Fördersumme) ist möglich. </a:t>
            </a:r>
          </a:p>
          <a:p>
            <a:endPara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Bei der nächsten Teilzahlung </a:t>
            </a:r>
            <a:r>
              <a:rPr lang="de-DE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muss folgendes beachtet werden</a:t>
            </a:r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: </a:t>
            </a:r>
            <a:endParaRPr lang="de-A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lvl="0"/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- Mindestens 10.000 € (20% der Fördersumme) müssen für die Endabrechnung übrigbleiben, also können noch </a:t>
            </a:r>
            <a:r>
              <a:rPr lang="de-DE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30.000 €</a:t>
            </a:r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abgerufen werden (50.000 € minus die 10.000 €, die schon abgerufen wurden, minus die 10.000 € für die Endabrechnung). </a:t>
            </a:r>
            <a:endParaRPr lang="de-A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lvl="0"/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- Es müssen Belege so vorgelegt werden, dass sich das Projekt insgesamt nicht mit mehr als 20.000 € im Vorschuss befindet (bei kleineren Projekten: nicht mit mehr als 50% der Fördersumme). </a:t>
            </a:r>
            <a:endParaRPr lang="de-A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lvl="0"/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- Es müssen 90% der bisher abgerufenen Summe (10.000 €) belegt werden, bevor ein weiterer Vorschuss abgerufen werden kann. </a:t>
            </a:r>
            <a:endParaRPr lang="de-A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 </a:t>
            </a:r>
            <a:endParaRPr lang="de-A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de-DE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Zwei Teilzahlungen: </a:t>
            </a:r>
            <a:endParaRPr lang="de-AT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Angenommen, eine Teilzahlung von </a:t>
            </a:r>
            <a:r>
              <a:rPr lang="de-DE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15.000 €</a:t>
            </a:r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wird abgerufen. Voraussetzung dafür ist, dass im ersten Zwischenbericht 90% der zuvor abgerufenen Vorauszahlung abgerechnet wurden. Also müssen mit dem Bericht Kosten von 9.000 € belegt werden. Wenn 9.000 € belegt wurden, beträgt beim Abruf dieser Teilzahlung von 15.000 € demnach die Vorauszahlung 6.000 € (15.000 € minus 9.000 €). Diese Vorauszahlung muss auf der Rechnung angeführt werden.</a:t>
            </a:r>
            <a:endParaRPr lang="de-A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Bei der nächsten Teilzahlung muss folgendes beachtet werden: Es können jetzt noch </a:t>
            </a:r>
            <a:r>
              <a:rPr lang="de-DE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15.000 € </a:t>
            </a:r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abgerufen werden. Bisher wurden 25.000 € abgerufen (10.000 € Anzahlung und 15.000 € Teilzahlung). Voraussetzung für die 2. Teilzahlung ist also, dass beim 2. Zwischenbericht Belege von 22.500 € (90% von 25.000 €) vorliegen. Kosten von 9.000 € wurden bereits beim 1. Zwischenbericht belegt, deshalb müssen bei der zweiten Teilzahlung nun Kosten von </a:t>
            </a:r>
            <a:r>
              <a:rPr lang="de-DE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mindestens 13.500 €</a:t>
            </a:r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belegt werden. Wenn 13.500 € belegt werden, bleibt eine Vorauszahlung von 1.500 € übrig (15.000 € minus 13.500 €), diese muss wieder auf der Rechnung angeführt werden.  </a:t>
            </a:r>
            <a:endParaRPr lang="de-A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Bei der Endabrechnung sind noch 10.000 € von der Fördersumme 50.000 € übrig, also noch nicht abgerufen worden. Mit der Endabrechnung müssen noch die offenen 27.500 € belegt werden (von den 50.000 € wurden erst 22.500 € belegt, also 9.000 € plus 13.500 €). Erst wenn Belege über die gesamten 50.000 € vorliegen, werden die letzten 10.000 € ausbezahlt. </a:t>
            </a:r>
            <a:endParaRPr lang="de-A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 </a:t>
            </a:r>
            <a:endParaRPr lang="de-A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de-DE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Eine Teilzahlung: </a:t>
            </a:r>
            <a:endParaRPr lang="de-AT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de-DE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Wollte man hingegen nur eine einzige Teilzahlung von 30.000 € abrufen, müssten im Zwischenbericht mehr Kosten abgerechnet werden: Insgesamt würden sonst mit dem 1. Zwischenbericht 40.000 € abgerufen (10.000 € Anzahlung plus 30.000 € Teilzahlung), aber nur 9.000 € abgerechnet, was einen Vorschuss der Förderung von 31.000 € bedeuten würde. Erlaubt sind aber nur maximal 20.000 € Vorschuss bzw. 50% der Fördersumme. Dementsprechend müssten mindestens 20.000 € abgerechnet werden. (40.000 € abgerufen, davon 20.000 € abgerechnet, ergibt einen Vorschuss von 20.000 €). </a:t>
            </a:r>
            <a:endParaRPr lang="de-A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de-AT" sz="1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14" name="Gruppieren 13"/>
          <xdr:cNvGrpSpPr/>
        </xdr:nvGrpSpPr>
        <xdr:grpSpPr>
          <a:xfrm>
            <a:off x="7915275" y="247650"/>
            <a:ext cx="6838950" cy="1330217"/>
            <a:chOff x="7915275" y="247650"/>
            <a:chExt cx="6838950" cy="1330217"/>
          </a:xfrm>
        </xdr:grpSpPr>
        <xdr:sp macro="" textlink="">
          <xdr:nvSpPr>
            <xdr:cNvPr id="13" name="Rechteck 12"/>
            <xdr:cNvSpPr/>
          </xdr:nvSpPr>
          <xdr:spPr>
            <a:xfrm>
              <a:off x="7915275" y="247650"/>
              <a:ext cx="6838950" cy="1323975"/>
            </a:xfrm>
            <a:prstGeom prst="rect">
              <a:avLst/>
            </a:prstGeom>
            <a:solidFill>
              <a:srgbClr val="024AAC"/>
            </a:solidFill>
            <a:ln>
              <a:solidFill>
                <a:srgbClr val="024AAC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AT" sz="1100"/>
            </a:p>
          </xdr:txBody>
        </xdr:sp>
        <xdr:pic>
          <xdr:nvPicPr>
            <xdr:cNvPr id="3" name="Grafik 2" descr="C:\Users\Aschoegg\AppData\Local\Microsoft\Windows\INetCache\Content.Outlook\3QMA3CWD\digifonds_web_header_test (002).jpg"/>
            <xdr:cNvPicPr/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915275" y="257176"/>
              <a:ext cx="5076825" cy="1320691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2"/>
  <sheetViews>
    <sheetView tabSelected="1" workbookViewId="0">
      <selection activeCell="S14" sqref="S14"/>
    </sheetView>
  </sheetViews>
  <sheetFormatPr baseColWidth="10" defaultRowHeight="12" x14ac:dyDescent="0.2"/>
  <cols>
    <col min="1" max="1" width="11.42578125" style="2"/>
    <col min="2" max="2" width="27.5703125" style="2" bestFit="1" customWidth="1"/>
    <col min="3" max="3" width="12.140625" style="3" bestFit="1" customWidth="1"/>
    <col min="4" max="4" width="11.42578125" style="2"/>
    <col min="5" max="5" width="26.140625" style="2" bestFit="1" customWidth="1"/>
    <col min="6" max="6" width="11.5703125" style="2" bestFit="1" customWidth="1"/>
    <col min="7" max="7" width="9" style="1" customWidth="1"/>
    <col min="8" max="16384" width="11.42578125" style="2"/>
  </cols>
  <sheetData>
    <row r="3" spans="2:7" s="15" customFormat="1" ht="18" customHeight="1" x14ac:dyDescent="0.25">
      <c r="B3" s="11" t="s">
        <v>9</v>
      </c>
      <c r="C3" s="12"/>
      <c r="D3" s="13"/>
      <c r="E3" s="13"/>
      <c r="F3" s="13"/>
      <c r="G3" s="14"/>
    </row>
    <row r="4" spans="2:7" customFormat="1" ht="15.75" thickBot="1" x14ac:dyDescent="0.3">
      <c r="B4" s="16" t="s">
        <v>18</v>
      </c>
      <c r="C4" s="16"/>
      <c r="D4" s="16"/>
      <c r="E4" s="16" t="s">
        <v>17</v>
      </c>
      <c r="F4" s="16"/>
    </row>
    <row r="5" spans="2:7" ht="12.75" thickTop="1" x14ac:dyDescent="0.2">
      <c r="E5" s="9" t="s">
        <v>0</v>
      </c>
      <c r="F5" s="4">
        <v>50000</v>
      </c>
    </row>
    <row r="6" spans="2:7" x14ac:dyDescent="0.2">
      <c r="E6" s="2" t="s">
        <v>12</v>
      </c>
      <c r="F6" s="4">
        <f>(MIN(F$5*50%,20000))</f>
        <v>20000</v>
      </c>
    </row>
    <row r="7" spans="2:7" x14ac:dyDescent="0.2">
      <c r="F7" s="4"/>
    </row>
    <row r="8" spans="2:7" x14ac:dyDescent="0.2">
      <c r="B8" s="2" t="s">
        <v>1</v>
      </c>
      <c r="C8" s="3">
        <f>MIN(F5*0.2,20000)</f>
        <v>10000</v>
      </c>
      <c r="E8" s="2" t="s">
        <v>5</v>
      </c>
      <c r="F8" s="5">
        <f>C8</f>
        <v>10000</v>
      </c>
    </row>
    <row r="9" spans="2:7" x14ac:dyDescent="0.2">
      <c r="E9" s="2" t="s">
        <v>4</v>
      </c>
      <c r="F9" s="5">
        <f>F8</f>
        <v>10000</v>
      </c>
    </row>
    <row r="10" spans="2:7" x14ac:dyDescent="0.2">
      <c r="B10" s="1" t="s">
        <v>6</v>
      </c>
      <c r="C10" s="6">
        <f>F5*0.8-F8</f>
        <v>30000</v>
      </c>
    </row>
    <row r="11" spans="2:7" x14ac:dyDescent="0.2">
      <c r="B11" s="2" t="s">
        <v>13</v>
      </c>
      <c r="C11" s="3">
        <v>15000</v>
      </c>
      <c r="E11" s="2" t="s">
        <v>5</v>
      </c>
      <c r="F11" s="5">
        <f>C11+C8</f>
        <v>25000</v>
      </c>
    </row>
    <row r="12" spans="2:7" x14ac:dyDescent="0.2">
      <c r="B12" s="7" t="s">
        <v>2</v>
      </c>
      <c r="C12" s="3">
        <f>F8*0.9</f>
        <v>9000</v>
      </c>
      <c r="E12" s="2" t="s">
        <v>15</v>
      </c>
      <c r="F12" s="5">
        <f>C12</f>
        <v>9000</v>
      </c>
    </row>
    <row r="13" spans="2:7" x14ac:dyDescent="0.2">
      <c r="B13" s="7" t="s">
        <v>3</v>
      </c>
      <c r="C13" s="3">
        <f>IF((C11-C12)&gt;0,C11-C12,0)</f>
        <v>6000</v>
      </c>
      <c r="E13" s="2" t="s">
        <v>4</v>
      </c>
      <c r="F13" s="4">
        <f>F11-F12</f>
        <v>16000</v>
      </c>
    </row>
    <row r="15" spans="2:7" x14ac:dyDescent="0.2">
      <c r="B15" s="2" t="s">
        <v>14</v>
      </c>
      <c r="C15" s="3">
        <f>F5*0.8-C8-C11</f>
        <v>15000</v>
      </c>
      <c r="E15" s="2" t="s">
        <v>5</v>
      </c>
      <c r="F15" s="5">
        <f>F11+C15</f>
        <v>40000</v>
      </c>
    </row>
    <row r="16" spans="2:7" x14ac:dyDescent="0.2">
      <c r="B16" s="7" t="s">
        <v>2</v>
      </c>
      <c r="C16" s="3">
        <f>F11*0.9-C12</f>
        <v>13500</v>
      </c>
      <c r="E16" s="2" t="s">
        <v>15</v>
      </c>
      <c r="F16" s="5">
        <f>F12+C16</f>
        <v>22500</v>
      </c>
      <c r="G16" s="8"/>
    </row>
    <row r="17" spans="2:7" x14ac:dyDescent="0.2">
      <c r="B17" s="7" t="s">
        <v>3</v>
      </c>
      <c r="C17" s="3">
        <f>IF((C15-C16)&gt;0,C15-C16,0)</f>
        <v>1500</v>
      </c>
      <c r="D17" s="5"/>
      <c r="E17" s="2" t="s">
        <v>4</v>
      </c>
      <c r="F17" s="4">
        <f>F15-F16</f>
        <v>17500</v>
      </c>
    </row>
    <row r="19" spans="2:7" x14ac:dyDescent="0.2">
      <c r="B19" s="2" t="s">
        <v>7</v>
      </c>
      <c r="C19" s="3">
        <f>F5-C8-C11-C15</f>
        <v>10000</v>
      </c>
      <c r="E19" s="2" t="s">
        <v>5</v>
      </c>
      <c r="F19" s="5">
        <f>F15+C19</f>
        <v>50000</v>
      </c>
    </row>
    <row r="20" spans="2:7" x14ac:dyDescent="0.2">
      <c r="B20" s="7" t="s">
        <v>10</v>
      </c>
      <c r="C20" s="3">
        <f>F5-C12-C16</f>
        <v>27500</v>
      </c>
      <c r="E20" s="2" t="s">
        <v>8</v>
      </c>
      <c r="F20" s="5">
        <f>F16+C20</f>
        <v>50000</v>
      </c>
    </row>
    <row r="21" spans="2:7" x14ac:dyDescent="0.2">
      <c r="B21" s="7" t="s">
        <v>11</v>
      </c>
      <c r="C21" s="3">
        <f>IF((C19-C20)&gt;0,C19-C20,0)</f>
        <v>0</v>
      </c>
      <c r="E21" s="2" t="s">
        <v>4</v>
      </c>
      <c r="F21" s="4">
        <f>F19-F20</f>
        <v>0</v>
      </c>
    </row>
    <row r="24" spans="2:7" s="15" customFormat="1" ht="18" customHeight="1" x14ac:dyDescent="0.25">
      <c r="B24" s="11" t="s">
        <v>16</v>
      </c>
      <c r="C24" s="12"/>
      <c r="D24" s="13"/>
      <c r="E24" s="13"/>
      <c r="F24" s="13"/>
      <c r="G24" s="14"/>
    </row>
    <row r="25" spans="2:7" customFormat="1" ht="15.75" thickBot="1" x14ac:dyDescent="0.3">
      <c r="B25" s="16" t="s">
        <v>18</v>
      </c>
      <c r="C25" s="16"/>
      <c r="D25" s="16"/>
      <c r="E25" s="16" t="s">
        <v>17</v>
      </c>
      <c r="F25" s="16"/>
    </row>
    <row r="26" spans="2:7" ht="12.75" thickTop="1" x14ac:dyDescent="0.2">
      <c r="E26" s="9" t="s">
        <v>0</v>
      </c>
      <c r="F26" s="10">
        <v>50000</v>
      </c>
    </row>
    <row r="27" spans="2:7" x14ac:dyDescent="0.2">
      <c r="E27" s="2" t="s">
        <v>12</v>
      </c>
      <c r="F27" s="4">
        <f>(MIN(F$5*50%,20000))</f>
        <v>20000</v>
      </c>
    </row>
    <row r="28" spans="2:7" x14ac:dyDescent="0.2">
      <c r="F28" s="4"/>
    </row>
    <row r="29" spans="2:7" x14ac:dyDescent="0.2">
      <c r="B29" s="2" t="s">
        <v>1</v>
      </c>
      <c r="C29" s="3">
        <f>MIN(F26*0.2,20000)</f>
        <v>10000</v>
      </c>
      <c r="E29" s="2" t="s">
        <v>5</v>
      </c>
      <c r="F29" s="5">
        <f>C29</f>
        <v>10000</v>
      </c>
    </row>
    <row r="30" spans="2:7" x14ac:dyDescent="0.2">
      <c r="E30" s="2" t="s">
        <v>4</v>
      </c>
      <c r="F30" s="5">
        <f>F29</f>
        <v>10000</v>
      </c>
    </row>
    <row r="31" spans="2:7" x14ac:dyDescent="0.2">
      <c r="B31" s="1" t="s">
        <v>6</v>
      </c>
      <c r="C31" s="6">
        <f>F26*0.8-F29</f>
        <v>30000</v>
      </c>
    </row>
    <row r="32" spans="2:7" x14ac:dyDescent="0.2">
      <c r="B32" s="2" t="s">
        <v>13</v>
      </c>
      <c r="C32" s="3">
        <v>30000</v>
      </c>
      <c r="E32" s="2" t="s">
        <v>5</v>
      </c>
      <c r="F32" s="5">
        <f>C32+C29</f>
        <v>40000</v>
      </c>
    </row>
    <row r="33" spans="2:6" x14ac:dyDescent="0.2">
      <c r="B33" s="7" t="s">
        <v>2</v>
      </c>
      <c r="C33" s="3">
        <f>C29+C32-20000</f>
        <v>20000</v>
      </c>
      <c r="E33" s="2" t="s">
        <v>15</v>
      </c>
      <c r="F33" s="5">
        <f>C33</f>
        <v>20000</v>
      </c>
    </row>
    <row r="34" spans="2:6" x14ac:dyDescent="0.2">
      <c r="B34" s="7" t="s">
        <v>3</v>
      </c>
      <c r="C34" s="3">
        <f>IF((C32-C33)&gt;0,C32-C33,0)</f>
        <v>10000</v>
      </c>
      <c r="E34" s="2" t="s">
        <v>4</v>
      </c>
      <c r="F34" s="4">
        <f>F32-F33</f>
        <v>20000</v>
      </c>
    </row>
    <row r="36" spans="2:6" x14ac:dyDescent="0.2">
      <c r="B36" s="2" t="s">
        <v>7</v>
      </c>
      <c r="C36" s="3">
        <f>F26*0.8-C29-C32</f>
        <v>0</v>
      </c>
      <c r="E36" s="2" t="s">
        <v>5</v>
      </c>
      <c r="F36" s="5">
        <f>F32+C36</f>
        <v>40000</v>
      </c>
    </row>
    <row r="37" spans="2:6" x14ac:dyDescent="0.2">
      <c r="B37" s="7" t="s">
        <v>10</v>
      </c>
      <c r="C37" s="3">
        <f>F32*0.9-C33</f>
        <v>16000</v>
      </c>
      <c r="E37" s="2" t="s">
        <v>15</v>
      </c>
      <c r="F37" s="5">
        <f>F33+C37</f>
        <v>36000</v>
      </c>
    </row>
    <row r="38" spans="2:6" x14ac:dyDescent="0.2">
      <c r="B38" s="7" t="s">
        <v>11</v>
      </c>
      <c r="C38" s="3">
        <f>IF((C36-C37)&gt;0,C36-C37,0)</f>
        <v>0</v>
      </c>
      <c r="D38" s="5"/>
      <c r="E38" s="2" t="s">
        <v>4</v>
      </c>
      <c r="F38" s="4">
        <f>F36-F37</f>
        <v>4000</v>
      </c>
    </row>
    <row r="40" spans="2:6" x14ac:dyDescent="0.2">
      <c r="F40" s="5"/>
    </row>
    <row r="41" spans="2:6" x14ac:dyDescent="0.2">
      <c r="B41" s="7"/>
      <c r="F41" s="5"/>
    </row>
    <row r="42" spans="2:6" x14ac:dyDescent="0.2">
      <c r="B42" s="7"/>
      <c r="F42" s="4"/>
    </row>
  </sheetData>
  <conditionalFormatting sqref="F9 F13 F17 F21 F34 F38 F42">
    <cfRule type="cellIs" dxfId="1" priority="2" operator="greaterThan">
      <formula>$F$6</formula>
    </cfRule>
  </conditionalFormatting>
  <conditionalFormatting sqref="F30">
    <cfRule type="cellIs" dxfId="0" priority="1" operator="greaterThan">
      <formula>$F$6</formula>
    </cfRule>
  </conditionalFormatting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Rechenbsp. Auszahlungsschema</vt:lpstr>
    </vt:vector>
  </TitlesOfParts>
  <Company>it der ak-wien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SCHÖGGL Astrid</dc:creator>
  <cp:lastModifiedBy>SCHÖGGL Astrid</cp:lastModifiedBy>
  <dcterms:created xsi:type="dcterms:W3CDTF">2021-03-05T11:46:10Z</dcterms:created>
  <dcterms:modified xsi:type="dcterms:W3CDTF">2021-03-31T11:41:16Z</dcterms:modified>
</cp:coreProperties>
</file>